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Beleid\Actieplannen\2023\"/>
    </mc:Choice>
  </mc:AlternateContent>
  <xr:revisionPtr revIDLastSave="0" documentId="13_ncr:1_{EF6E465A-E07B-4976-A804-4A19B68C9386}" xr6:coauthVersionLast="47" xr6:coauthVersionMax="47" xr10:uidLastSave="{00000000-0000-0000-0000-000000000000}"/>
  <bookViews>
    <workbookView xWindow="-120" yWindow="-120" windowWidth="29040" windowHeight="15840" xr2:uid="{CE5820B5-95FA-4C8B-B908-A516AF3FC1AD}"/>
  </bookViews>
  <sheets>
    <sheet name="begroting_totaal" sheetId="1" r:id="rId1"/>
    <sheet name="personeelskosten" sheetId="4" r:id="rId2"/>
    <sheet name="werkingsmiddelen" sheetId="2" r:id="rId3"/>
    <sheet name="kosten van ondersteunende aard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B60" i="2"/>
  <c r="B21" i="4"/>
  <c r="B19" i="4"/>
  <c r="B28" i="4" s="1"/>
  <c r="B18" i="4"/>
  <c r="B29" i="4" s="1"/>
  <c r="B27" i="4" l="1"/>
  <c r="B26" i="4"/>
  <c r="C3" i="1"/>
  <c r="B57" i="2" l="1"/>
  <c r="B58" i="2" s="1"/>
  <c r="C26" i="1" l="1"/>
  <c r="C2" i="1" l="1"/>
  <c r="B51" i="3"/>
  <c r="B50" i="3"/>
  <c r="B46" i="3"/>
  <c r="B44" i="3"/>
  <c r="B43" i="3"/>
  <c r="C5" i="1" s="1"/>
  <c r="B42" i="3"/>
  <c r="C10" i="1"/>
  <c r="B45" i="3" l="1"/>
  <c r="B52" i="3"/>
  <c r="C9" i="1"/>
  <c r="C15" i="1" s="1"/>
  <c r="C31" i="1" s="1"/>
  <c r="C6" i="1"/>
  <c r="C16" i="1" l="1"/>
  <c r="C14" i="1"/>
  <c r="C29" i="1" s="1"/>
  <c r="B61" i="2"/>
  <c r="E14" i="1" l="1"/>
  <c r="C30" i="1"/>
  <c r="C32" i="1" s="1"/>
</calcChain>
</file>

<file path=xl/sharedStrings.xml><?xml version="1.0" encoding="utf-8"?>
<sst xmlns="http://schemas.openxmlformats.org/spreadsheetml/2006/main" count="149" uniqueCount="143">
  <si>
    <t>UITGAVEN</t>
  </si>
  <si>
    <t>kosten van ondersteunende aard Vlaamse middelen</t>
  </si>
  <si>
    <t>kosten ondersteunende aard gemeentelijke middelen</t>
  </si>
  <si>
    <t>werkingskostenVlaamse middelen</t>
  </si>
  <si>
    <t xml:space="preserve">werkingskosten gemeentelijke middelen </t>
  </si>
  <si>
    <t>Totaal uitgaven</t>
  </si>
  <si>
    <t>INKOMSTEN</t>
  </si>
  <si>
    <t>inkomsten gemeentelijke bijdrage</t>
  </si>
  <si>
    <t>SD 1: collectiezorg</t>
  </si>
  <si>
    <t>OD 1: collectievisie</t>
  </si>
  <si>
    <t xml:space="preserve">vorming en sensibilisering </t>
  </si>
  <si>
    <t>OD 2: inventarisatie</t>
  </si>
  <si>
    <t xml:space="preserve">sensibilisering, expertise </t>
  </si>
  <si>
    <t>OD 3: waardering en herbestemming</t>
  </si>
  <si>
    <t>OD 4: behoud en beheer</t>
  </si>
  <si>
    <t>vorming, sensibilisering, promotie uitleendienst</t>
  </si>
  <si>
    <t>tussenkomst groepsaankoop</t>
  </si>
  <si>
    <t>OD 5: ICE</t>
  </si>
  <si>
    <t>OD 6: digitalisering</t>
  </si>
  <si>
    <t>SD 2: zichtbaarheid en participatie</t>
  </si>
  <si>
    <t>OD 2.1:presentatie en zichtbaarheid</t>
  </si>
  <si>
    <t>erfgoeddag</t>
  </si>
  <si>
    <t>SD 2.2: communicatie</t>
  </si>
  <si>
    <t>hosting en onderhoud website</t>
  </si>
  <si>
    <t>OD 2.3: brede betrokkenheid</t>
  </si>
  <si>
    <t>gemeentelijke middelen voor ondersteuning lokale erfgoedprojecten</t>
  </si>
  <si>
    <t>OD 2.4: inclusie</t>
  </si>
  <si>
    <t>OD 2.5: GGZ</t>
  </si>
  <si>
    <t>O.D 2.6: toerisme</t>
  </si>
  <si>
    <t>algemene kosten</t>
  </si>
  <si>
    <t>SD 3: innovatieve trajecten</t>
  </si>
  <si>
    <t>OD 3.1 wijkwerking</t>
  </si>
  <si>
    <t>SD 4 samenwerking en expertisedeling</t>
  </si>
  <si>
    <t>OD 4.1 expertisedeling IOED</t>
  </si>
  <si>
    <t>OD 4.2 ondersteuning erfgoedveld</t>
  </si>
  <si>
    <t>OD 4.3 expertise andere beleidsdomeinen</t>
  </si>
  <si>
    <t>betaling externe expertise digitalisering (ism Oost-Vlaamse erfgoedcellen) nav vernieuwing erfgoedbanken</t>
  </si>
  <si>
    <t>OD 4.4 netwerk lokale politici</t>
  </si>
  <si>
    <t>OD 4.5 Oost-Vlaamse expertisedeling</t>
  </si>
  <si>
    <t xml:space="preserve">organisatie gezamenlijke  trefdag </t>
  </si>
  <si>
    <t>O.D 4.6 landelijke expertisedeling</t>
  </si>
  <si>
    <t>SD 5</t>
  </si>
  <si>
    <t>OD 5.1 interne kennisborging</t>
  </si>
  <si>
    <t xml:space="preserve">vormingen </t>
  </si>
  <si>
    <t>OD 5.2 afstemming IOED</t>
  </si>
  <si>
    <t>kennismakingsbrochure samen met IOED</t>
  </si>
  <si>
    <t>OD 5.3 interne evaluaties en controle</t>
  </si>
  <si>
    <t>OD 5,5: duurzaam personeelsbeleid</t>
  </si>
  <si>
    <t>jaarlijkse teambuilding</t>
  </si>
  <si>
    <t>OD 5.6 vrijwilligersbeleid</t>
  </si>
  <si>
    <t>vergoeding, verzekering, ondersteuning</t>
  </si>
  <si>
    <t>ontmoetingsdag vrijwilligers</t>
  </si>
  <si>
    <t>Totaal gemeentelijke middelen</t>
  </si>
  <si>
    <t>Totaal Vlaamse middelen</t>
  </si>
  <si>
    <t>afschrijvingen vaste activa</t>
  </si>
  <si>
    <t>Algemeen totaal</t>
  </si>
  <si>
    <t>controle totaal</t>
  </si>
  <si>
    <t>partnershipprojecten</t>
  </si>
  <si>
    <t>Kosten van ondersteunende aard</t>
  </si>
  <si>
    <t xml:space="preserve">bedrag </t>
  </si>
  <si>
    <t>dienstreizen</t>
  </si>
  <si>
    <t>Huur gebouwen</t>
  </si>
  <si>
    <t>verbruikskosten (elektriciteit, gas, telefonie)</t>
  </si>
  <si>
    <t>huur zalen voor activiteiten/vormingen</t>
  </si>
  <si>
    <t>wettelijke publicaties</t>
  </si>
  <si>
    <t>sociaal secretariaat</t>
  </si>
  <si>
    <t>Medische dienst (securex)</t>
  </si>
  <si>
    <t>abonnement mobiele telefonie</t>
  </si>
  <si>
    <t>kantoormateriaal</t>
  </si>
  <si>
    <t>verzekering elektronica</t>
  </si>
  <si>
    <t>briefport</t>
  </si>
  <si>
    <t>bankkosten</t>
  </si>
  <si>
    <t>beperkte onthaalkosten</t>
  </si>
  <si>
    <t>restaurantkosten</t>
  </si>
  <si>
    <t>cadeaus en bloemen</t>
  </si>
  <si>
    <t>audit (revisor)</t>
  </si>
  <si>
    <t>ereloon boekhouder</t>
  </si>
  <si>
    <t>afschrijvingen hardware, software en machines</t>
  </si>
  <si>
    <t>onvoorziene kosten</t>
  </si>
  <si>
    <t>lopende afschrijvingen</t>
  </si>
  <si>
    <t>afschrijvingen</t>
  </si>
  <si>
    <t>Algemeen totaal controle</t>
  </si>
  <si>
    <t>Totaal volgens code</t>
  </si>
  <si>
    <t>totaal codes</t>
  </si>
  <si>
    <t xml:space="preserve">totale inkomsten </t>
  </si>
  <si>
    <t>Personeelskosten</t>
  </si>
  <si>
    <t>verzekering dienstverplaatsing</t>
  </si>
  <si>
    <t>verzekering AO</t>
  </si>
  <si>
    <t>verzekering gezondheidszorg</t>
  </si>
  <si>
    <t>verzekering BA</t>
  </si>
  <si>
    <t>Fietsvergoeding</t>
  </si>
  <si>
    <t>beheerskosten maaltijdcheques</t>
  </si>
  <si>
    <t>1 VTE projectmedewerker, niveau B (incl. rsz, bv, eindejaarspremie, vakantiegeld): 11 jaar anciënniteit</t>
  </si>
  <si>
    <t>0,8 VTE coördinator erfgoedcel Viersprong (niveau A (incl. rsz, bv, eindejaarspremie, vakantiegeld</t>
  </si>
  <si>
    <t>0,7 VTE coördinator Erfgoed Viersprong ( (niveau A (incl. rsz, bv, eindejaarspremie, vakantiegeld)</t>
  </si>
  <si>
    <t>algemene communicatie en drukwerk</t>
  </si>
  <si>
    <t>digitale presentatie</t>
  </si>
  <si>
    <t>uitwerken communicatiebeleidsplan</t>
  </si>
  <si>
    <t>sensibilisering</t>
  </si>
  <si>
    <t>Iedereen welkom</t>
  </si>
  <si>
    <t>koffers LoS</t>
  </si>
  <si>
    <t>OD 3.2 mobiliteit</t>
  </si>
  <si>
    <t>vormingsaanbod</t>
  </si>
  <si>
    <t>uitleendienst</t>
  </si>
  <si>
    <t>0,5 VTE administratief medewerker, niveau C, tweede helft jaar</t>
  </si>
  <si>
    <t>Toegankelijke presentatie</t>
  </si>
  <si>
    <t>algemene voorbereiding, partners en sensibilisering</t>
  </si>
  <si>
    <t>communicatie en campagne op maat van doelgroep</t>
  </si>
  <si>
    <t>Begrootte eigen inbreng. Rest van de uitgaven op subsidie (bij goedkeuring project)</t>
  </si>
  <si>
    <t>OD 5.4  duurzaamheid</t>
  </si>
  <si>
    <t>digitale duurzaamheid</t>
  </si>
  <si>
    <t>ecologische duurzaamheid</t>
  </si>
  <si>
    <t>totaal  Vlaamse middelen</t>
  </si>
  <si>
    <t>personeelskosten Vlaanderen</t>
  </si>
  <si>
    <t>personeelskosten gemeentegeld</t>
  </si>
  <si>
    <t>Totaal uitgaven Vlaanderen</t>
  </si>
  <si>
    <t>Totaal uitgaven gemeenten</t>
  </si>
  <si>
    <t>organisatie netwerkmoment, reflectiegroep</t>
  </si>
  <si>
    <t>bijdrage organisatie participatiemomenten, algemene ondersteuning en expertise</t>
  </si>
  <si>
    <t>circusproject (15.000), ondersteuning meester-leerlingbeurzen, algemene ondersteuning</t>
  </si>
  <si>
    <t>hosting erfgoedbank, budget voor uitwerken toekomst erfgoedbanken</t>
  </si>
  <si>
    <t>ondersteuning ICT</t>
  </si>
  <si>
    <t>abonnement google drive, paswoordenkluis et</t>
  </si>
  <si>
    <t>ICT-abonnementen</t>
  </si>
  <si>
    <t>adobe, happy scribe</t>
  </si>
  <si>
    <t>verzekering L.O</t>
  </si>
  <si>
    <t>hosting emailadressen</t>
  </si>
  <si>
    <t>1500 vormingen personeel</t>
  </si>
  <si>
    <t>maaltijdcheques personeelsleden convenant</t>
  </si>
  <si>
    <t>maaltijdschques personeelsleden gemeente (0,4 VTE)</t>
  </si>
  <si>
    <t>bijdrage personeel MTC</t>
  </si>
  <si>
    <t>bijdrage personeel MTC gemeente</t>
  </si>
  <si>
    <t>opstart nieuw traject GGZ</t>
  </si>
  <si>
    <t>subsidies cultureel-erfgoedconvenant (gerekend aan indexatie van 5%)</t>
  </si>
  <si>
    <t>onderzoek vernieuwing erfgoedbank</t>
  </si>
  <si>
    <t>algemene expertiseopbouw</t>
  </si>
  <si>
    <t>loonkosten 2,5 VTE</t>
  </si>
  <si>
    <t>geschatte overgedragen reserve gemeentelijke middelen</t>
  </si>
  <si>
    <t>geschatte overgedragen reserve Vlaamse middelen</t>
  </si>
  <si>
    <t>jaartotaal inkomsten-uitgaven: over te dragen winst naar 2024</t>
  </si>
  <si>
    <t>waarvan gemeente</t>
  </si>
  <si>
    <t>waarvan Vlaams</t>
  </si>
  <si>
    <t>ook catering wijkproject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</si>
</sst>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#,##0.00\ &quot;€&quot;"/>
    <numFmt numFmtId="166" formatCode="&quot;€&quot;\ #,##0.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2" fillId="0" borderId="0" xfId="0" applyFont="1"/>
    <xf numFmtId="164" fontId="0" fillId="0" borderId="0" xfId="0" applyNumberFormat="1"/>
    <xf numFmtId="0" fontId="0" fillId="0" borderId="1" xfId="0" applyBorder="1"/>
    <xf numFmtId="164" fontId="0" fillId="2" borderId="0" xfId="0" applyNumberFormat="1" applyFill="1"/>
    <xf numFmtId="0" fontId="2" fillId="0" borderId="1" xfId="0" applyFont="1" applyBorder="1"/>
    <xf numFmtId="164" fontId="2" fillId="0" borderId="1" xfId="0" applyNumberFormat="1" applyFont="1" applyBorder="1"/>
    <xf numFmtId="0" fontId="2" fillId="2" borderId="0" xfId="0" applyFont="1" applyFill="1"/>
    <xf numFmtId="2" fontId="0" fillId="2" borderId="0" xfId="0" applyNumberFormat="1" applyFill="1"/>
    <xf numFmtId="0" fontId="0" fillId="3" borderId="0" xfId="0" applyFill="1"/>
    <xf numFmtId="165" fontId="0" fillId="0" borderId="0" xfId="0" applyNumberFormat="1"/>
    <xf numFmtId="0" fontId="0" fillId="0" borderId="0" xfId="0" applyAlignment="1">
      <alignment vertical="center"/>
    </xf>
    <xf numFmtId="165" fontId="1" fillId="0" borderId="0" xfId="0" applyNumberFormat="1" applyFont="1"/>
    <xf numFmtId="0" fontId="3" fillId="0" borderId="0" xfId="0" applyFont="1"/>
    <xf numFmtId="165" fontId="0" fillId="2" borderId="0" xfId="0" applyNumberFormat="1" applyFill="1"/>
    <xf numFmtId="0" fontId="2" fillId="0" borderId="2" xfId="0" applyFont="1" applyBorder="1"/>
    <xf numFmtId="165" fontId="2" fillId="0" borderId="2" xfId="0" applyNumberFormat="1" applyFont="1" applyBorder="1"/>
    <xf numFmtId="0" fontId="1" fillId="0" borderId="0" xfId="0" applyFont="1"/>
    <xf numFmtId="165" fontId="2" fillId="0" borderId="0" xfId="0" applyNumberFormat="1" applyFont="1"/>
    <xf numFmtId="0" fontId="0" fillId="0" borderId="2" xfId="0" applyBorder="1"/>
    <xf numFmtId="165" fontId="0" fillId="0" borderId="2" xfId="0" applyNumberFormat="1" applyBorder="1"/>
    <xf numFmtId="165" fontId="2" fillId="0" borderId="1" xfId="0" applyNumberFormat="1" applyFont="1" applyBorder="1"/>
    <xf numFmtId="165" fontId="3" fillId="0" borderId="0" xfId="0" applyNumberFormat="1" applyFont="1"/>
    <xf numFmtId="164" fontId="1" fillId="0" borderId="0" xfId="0" applyNumberFormat="1" applyFont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5" fontId="1" fillId="0" borderId="2" xfId="0" applyNumberFormat="1" applyFont="1" applyBorder="1"/>
    <xf numFmtId="0" fontId="2" fillId="0" borderId="6" xfId="0" applyFont="1" applyBorder="1"/>
    <xf numFmtId="0" fontId="0" fillId="4" borderId="7" xfId="0" applyFill="1" applyBorder="1"/>
    <xf numFmtId="165" fontId="0" fillId="4" borderId="1" xfId="0" applyNumberFormat="1" applyFill="1" applyBorder="1"/>
    <xf numFmtId="0" fontId="2" fillId="3" borderId="4" xfId="0" applyFont="1" applyFill="1" applyBorder="1"/>
    <xf numFmtId="0" fontId="2" fillId="0" borderId="4" xfId="0" applyFont="1" applyBorder="1"/>
    <xf numFmtId="0" fontId="0" fillId="4" borderId="5" xfId="0" applyFill="1" applyBorder="1"/>
    <xf numFmtId="165" fontId="0" fillId="4" borderId="0" xfId="0" applyNumberFormat="1" applyFill="1"/>
    <xf numFmtId="165" fontId="0" fillId="3" borderId="0" xfId="0" applyNumberFormat="1" applyFill="1"/>
    <xf numFmtId="0" fontId="0" fillId="4" borderId="6" xfId="0" applyFill="1" applyBorder="1"/>
    <xf numFmtId="165" fontId="0" fillId="3" borderId="2" xfId="0" applyNumberFormat="1" applyFill="1" applyBorder="1"/>
    <xf numFmtId="164" fontId="2" fillId="3" borderId="4" xfId="0" applyNumberFormat="1" applyFont="1" applyFill="1" applyBorder="1"/>
    <xf numFmtId="164" fontId="0" fillId="3" borderId="0" xfId="0" applyNumberFormat="1" applyFill="1"/>
    <xf numFmtId="0" fontId="2" fillId="0" borderId="5" xfId="0" applyFont="1" applyBorder="1"/>
    <xf numFmtId="164" fontId="3" fillId="0" borderId="0" xfId="0" applyNumberFormat="1" applyFont="1"/>
    <xf numFmtId="165" fontId="0" fillId="5" borderId="0" xfId="0" applyNumberFormat="1" applyFill="1"/>
    <xf numFmtId="164" fontId="2" fillId="0" borderId="0" xfId="0" applyNumberFormat="1" applyFont="1"/>
    <xf numFmtId="0" fontId="0" fillId="5" borderId="5" xfId="0" applyFill="1" applyBorder="1"/>
    <xf numFmtId="165" fontId="1" fillId="5" borderId="0" xfId="0" applyNumberFormat="1" applyFont="1" applyFill="1"/>
    <xf numFmtId="164" fontId="0" fillId="5" borderId="0" xfId="0" applyNumberFormat="1" applyFill="1"/>
    <xf numFmtId="0" fontId="0" fillId="5" borderId="0" xfId="0" applyFill="1"/>
    <xf numFmtId="166" fontId="0" fillId="0" borderId="0" xfId="0" applyNumberFormat="1"/>
    <xf numFmtId="166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211C-280C-413D-9933-B33706A21F17}">
  <dimension ref="A1:E32"/>
  <sheetViews>
    <sheetView tabSelected="1" workbookViewId="0">
      <selection activeCell="A21" sqref="A21"/>
    </sheetView>
  </sheetViews>
  <sheetFormatPr defaultRowHeight="15" x14ac:dyDescent="0.25"/>
  <cols>
    <col min="1" max="1" width="49.5703125" customWidth="1"/>
    <col min="3" max="3" width="22.85546875" customWidth="1"/>
    <col min="5" max="5" width="13.140625" bestFit="1" customWidth="1"/>
  </cols>
  <sheetData>
    <row r="1" spans="1:5" x14ac:dyDescent="0.25">
      <c r="A1" s="1" t="s">
        <v>0</v>
      </c>
      <c r="B1" s="1"/>
      <c r="C1" s="1"/>
    </row>
    <row r="2" spans="1:5" x14ac:dyDescent="0.25">
      <c r="A2" t="s">
        <v>113</v>
      </c>
      <c r="C2" s="3">
        <f>personeelskosten!B27</f>
        <v>204102</v>
      </c>
    </row>
    <row r="3" spans="1:5" x14ac:dyDescent="0.25">
      <c r="A3" t="s">
        <v>114</v>
      </c>
      <c r="C3" s="24">
        <f>personeelskosten!B28</f>
        <v>20104</v>
      </c>
    </row>
    <row r="4" spans="1:5" x14ac:dyDescent="0.25">
      <c r="C4" s="3"/>
    </row>
    <row r="5" spans="1:5" x14ac:dyDescent="0.25">
      <c r="A5" t="s">
        <v>1</v>
      </c>
      <c r="C5" s="3">
        <f>'kosten van ondersteunende aard'!B43</f>
        <v>13150</v>
      </c>
    </row>
    <row r="6" spans="1:5" x14ac:dyDescent="0.25">
      <c r="A6" t="s">
        <v>2</v>
      </c>
      <c r="C6" s="24">
        <f>'kosten van ondersteunende aard'!B42</f>
        <v>21350</v>
      </c>
    </row>
    <row r="7" spans="1:5" x14ac:dyDescent="0.25">
      <c r="C7" s="3"/>
    </row>
    <row r="8" spans="1:5" x14ac:dyDescent="0.25">
      <c r="A8" s="2"/>
      <c r="C8" s="3"/>
    </row>
    <row r="9" spans="1:5" x14ac:dyDescent="0.25">
      <c r="A9" t="s">
        <v>3</v>
      </c>
      <c r="C9" s="43">
        <f>werkingsmiddelen!B58</f>
        <v>77250</v>
      </c>
    </row>
    <row r="10" spans="1:5" x14ac:dyDescent="0.25">
      <c r="A10" t="s">
        <v>4</v>
      </c>
      <c r="C10" s="24">
        <f>werkingsmiddelen!B57</f>
        <v>13250</v>
      </c>
    </row>
    <row r="11" spans="1:5" x14ac:dyDescent="0.25">
      <c r="C11" s="3"/>
    </row>
    <row r="12" spans="1:5" x14ac:dyDescent="0.25">
      <c r="C12" s="3"/>
    </row>
    <row r="13" spans="1:5" x14ac:dyDescent="0.25">
      <c r="C13" s="3"/>
    </row>
    <row r="14" spans="1:5" s="2" customFormat="1" x14ac:dyDescent="0.25">
      <c r="A14" s="6" t="s">
        <v>5</v>
      </c>
      <c r="B14" s="6"/>
      <c r="C14" s="7">
        <f>SUM(C2:C12)</f>
        <v>349206</v>
      </c>
      <c r="E14" s="45">
        <f>C16+C15</f>
        <v>349206</v>
      </c>
    </row>
    <row r="15" spans="1:5" x14ac:dyDescent="0.25">
      <c r="A15" s="4" t="s">
        <v>115</v>
      </c>
      <c r="C15" s="3">
        <f>C2+C5+C9</f>
        <v>294502</v>
      </c>
    </row>
    <row r="16" spans="1:5" x14ac:dyDescent="0.25">
      <c r="A16" t="s">
        <v>116</v>
      </c>
      <c r="C16" s="24">
        <f>C6+C10+C3</f>
        <v>54704</v>
      </c>
    </row>
    <row r="17" spans="1:3" x14ac:dyDescent="0.25">
      <c r="C17" s="3"/>
    </row>
    <row r="18" spans="1:3" x14ac:dyDescent="0.25">
      <c r="A18" s="1" t="s">
        <v>6</v>
      </c>
      <c r="B18" s="1"/>
      <c r="C18" s="5"/>
    </row>
    <row r="20" spans="1:3" x14ac:dyDescent="0.25">
      <c r="A20" t="s">
        <v>7</v>
      </c>
      <c r="C20" s="37">
        <v>36500</v>
      </c>
    </row>
    <row r="21" spans="1:3" x14ac:dyDescent="0.25">
      <c r="A21" t="s">
        <v>133</v>
      </c>
      <c r="C21" s="48">
        <f>241131*1.05</f>
        <v>253187.55000000002</v>
      </c>
    </row>
    <row r="22" spans="1:3" x14ac:dyDescent="0.25">
      <c r="A22" s="49" t="s">
        <v>137</v>
      </c>
      <c r="C22" s="3">
        <v>140339</v>
      </c>
    </row>
    <row r="23" spans="1:3" x14ac:dyDescent="0.25">
      <c r="A23" s="49" t="s">
        <v>138</v>
      </c>
      <c r="C23" s="3">
        <v>70079</v>
      </c>
    </row>
    <row r="24" spans="1:3" x14ac:dyDescent="0.25">
      <c r="C24" s="3"/>
    </row>
    <row r="25" spans="1:3" x14ac:dyDescent="0.25">
      <c r="C25" s="3"/>
    </row>
    <row r="26" spans="1:3" x14ac:dyDescent="0.25">
      <c r="A26" s="6" t="s">
        <v>84</v>
      </c>
      <c r="B26" s="6"/>
      <c r="C26" s="7">
        <f>SUM(C20:C24)</f>
        <v>500105.55000000005</v>
      </c>
    </row>
    <row r="27" spans="1:3" x14ac:dyDescent="0.25">
      <c r="C27" s="3"/>
    </row>
    <row r="28" spans="1:3" x14ac:dyDescent="0.25">
      <c r="C28" s="3"/>
    </row>
    <row r="29" spans="1:3" x14ac:dyDescent="0.25">
      <c r="A29" t="s">
        <v>139</v>
      </c>
      <c r="C29" s="3">
        <f>C26-C14</f>
        <v>150899.55000000005</v>
      </c>
    </row>
    <row r="30" spans="1:3" x14ac:dyDescent="0.25">
      <c r="A30" t="s">
        <v>140</v>
      </c>
      <c r="C30" s="51">
        <f>C20+C22-C16</f>
        <v>122135</v>
      </c>
    </row>
    <row r="31" spans="1:3" x14ac:dyDescent="0.25">
      <c r="A31" t="s">
        <v>141</v>
      </c>
      <c r="C31" s="3">
        <f>C21+C23-C15</f>
        <v>28764.550000000047</v>
      </c>
    </row>
    <row r="32" spans="1:3" x14ac:dyDescent="0.25">
      <c r="A32" t="s">
        <v>56</v>
      </c>
      <c r="C32" s="50">
        <f>C30+C31</f>
        <v>150899.55000000005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5838-FAF3-46FF-932B-7B37D1FE8BBF}">
  <dimension ref="A1:N31"/>
  <sheetViews>
    <sheetView workbookViewId="0">
      <selection activeCell="D4" sqref="D4"/>
    </sheetView>
  </sheetViews>
  <sheetFormatPr defaultRowHeight="15" x14ac:dyDescent="0.25"/>
  <cols>
    <col min="1" max="1" width="45.85546875" customWidth="1"/>
    <col min="2" max="2" width="36.85546875" customWidth="1"/>
    <col min="4" max="4" width="10.5703125" bestFit="1" customWidth="1"/>
  </cols>
  <sheetData>
    <row r="1" spans="1:14" s="34" customFormat="1" x14ac:dyDescent="0.25">
      <c r="A1" s="25"/>
      <c r="B1" s="33">
        <v>2023</v>
      </c>
      <c r="E1" s="33"/>
      <c r="F1" s="33"/>
      <c r="I1" s="33"/>
      <c r="J1" s="33"/>
      <c r="M1" s="40"/>
      <c r="N1" s="33"/>
    </row>
    <row r="2" spans="1:14" x14ac:dyDescent="0.25">
      <c r="A2" s="42" t="s">
        <v>85</v>
      </c>
      <c r="B2" s="10"/>
      <c r="E2" s="10"/>
      <c r="F2" s="10"/>
      <c r="I2" s="10"/>
      <c r="J2" s="10"/>
      <c r="M2" s="41"/>
      <c r="N2" s="10"/>
    </row>
    <row r="3" spans="1:14" x14ac:dyDescent="0.25">
      <c r="A3" s="27"/>
      <c r="B3" s="10"/>
      <c r="E3" s="10"/>
      <c r="F3" s="10"/>
      <c r="I3" s="10"/>
      <c r="J3" s="10"/>
      <c r="M3" s="41"/>
      <c r="N3" s="10"/>
    </row>
    <row r="4" spans="1:14" x14ac:dyDescent="0.25">
      <c r="A4" s="27" t="s">
        <v>94</v>
      </c>
      <c r="B4" s="11">
        <v>55022</v>
      </c>
      <c r="D4" s="11"/>
    </row>
    <row r="5" spans="1:14" x14ac:dyDescent="0.25">
      <c r="A5" s="27" t="s">
        <v>93</v>
      </c>
      <c r="B5" s="11">
        <v>72200</v>
      </c>
      <c r="D5" s="11"/>
    </row>
    <row r="6" spans="1:14" x14ac:dyDescent="0.25">
      <c r="A6" s="27" t="s">
        <v>92</v>
      </c>
      <c r="B6" s="11">
        <v>68830</v>
      </c>
      <c r="D6" s="11"/>
    </row>
    <row r="7" spans="1:14" x14ac:dyDescent="0.25">
      <c r="A7" s="27"/>
      <c r="B7" s="11"/>
      <c r="D7" s="11"/>
    </row>
    <row r="8" spans="1:14" x14ac:dyDescent="0.25">
      <c r="A8" s="27" t="s">
        <v>104</v>
      </c>
      <c r="B8" s="13">
        <v>19600</v>
      </c>
      <c r="D8" s="11"/>
    </row>
    <row r="9" spans="1:14" x14ac:dyDescent="0.25">
      <c r="A9" s="27"/>
      <c r="B9" s="13"/>
      <c r="D9" s="13"/>
    </row>
    <row r="10" spans="1:14" x14ac:dyDescent="0.25">
      <c r="A10" s="27"/>
      <c r="B10" s="11"/>
      <c r="D10" s="11"/>
    </row>
    <row r="11" spans="1:14" x14ac:dyDescent="0.25">
      <c r="A11" s="27" t="s">
        <v>86</v>
      </c>
      <c r="B11" s="11">
        <v>750</v>
      </c>
      <c r="D11" s="11"/>
    </row>
    <row r="12" spans="1:14" x14ac:dyDescent="0.25">
      <c r="A12" s="27" t="s">
        <v>87</v>
      </c>
      <c r="B12" s="11">
        <v>1600</v>
      </c>
      <c r="D12" s="11"/>
    </row>
    <row r="13" spans="1:14" x14ac:dyDescent="0.25">
      <c r="A13" s="27" t="s">
        <v>88</v>
      </c>
      <c r="B13" s="11">
        <v>500</v>
      </c>
      <c r="D13" s="11"/>
    </row>
    <row r="14" spans="1:14" x14ac:dyDescent="0.25">
      <c r="A14" s="27" t="s">
        <v>89</v>
      </c>
      <c r="B14" s="11">
        <v>1200</v>
      </c>
      <c r="D14" s="11"/>
    </row>
    <row r="15" spans="1:14" x14ac:dyDescent="0.25">
      <c r="A15" s="27" t="s">
        <v>90</v>
      </c>
      <c r="B15" s="11">
        <v>750</v>
      </c>
      <c r="D15" s="11"/>
    </row>
    <row r="16" spans="1:14" x14ac:dyDescent="0.25">
      <c r="A16" s="27"/>
      <c r="B16" s="11"/>
      <c r="D16" s="11"/>
    </row>
    <row r="17" spans="1:4" x14ac:dyDescent="0.25">
      <c r="A17" s="27" t="s">
        <v>91</v>
      </c>
      <c r="B17" s="11">
        <v>100</v>
      </c>
      <c r="D17" s="11"/>
    </row>
    <row r="18" spans="1:4" x14ac:dyDescent="0.25">
      <c r="A18" s="27" t="s">
        <v>128</v>
      </c>
      <c r="B18" s="11">
        <f>3900</f>
        <v>3900</v>
      </c>
      <c r="D18" s="11"/>
    </row>
    <row r="19" spans="1:4" x14ac:dyDescent="0.25">
      <c r="A19" s="27" t="s">
        <v>129</v>
      </c>
      <c r="B19" s="13">
        <f>B18/2.5*0.4</f>
        <v>624</v>
      </c>
      <c r="D19" s="11"/>
    </row>
    <row r="20" spans="1:4" x14ac:dyDescent="0.25">
      <c r="A20" s="27" t="s">
        <v>130</v>
      </c>
      <c r="B20" s="11">
        <v>-750</v>
      </c>
      <c r="D20" s="11"/>
    </row>
    <row r="21" spans="1:4" x14ac:dyDescent="0.25">
      <c r="A21" s="27" t="s">
        <v>131</v>
      </c>
      <c r="B21" s="13">
        <f>B20/2.5*0.4</f>
        <v>-120</v>
      </c>
      <c r="D21" s="11"/>
    </row>
    <row r="22" spans="1:4" x14ac:dyDescent="0.25">
      <c r="A22" s="27"/>
      <c r="B22" s="11"/>
      <c r="D22" s="11"/>
    </row>
    <row r="23" spans="1:4" x14ac:dyDescent="0.25">
      <c r="A23" s="27"/>
      <c r="B23" s="11"/>
      <c r="D23" s="11"/>
    </row>
    <row r="24" spans="1:4" x14ac:dyDescent="0.25">
      <c r="A24" s="27"/>
      <c r="B24" s="11"/>
      <c r="D24" s="11"/>
    </row>
    <row r="25" spans="1:4" x14ac:dyDescent="0.25">
      <c r="A25" s="38"/>
      <c r="B25" s="39"/>
      <c r="D25" s="39"/>
    </row>
    <row r="26" spans="1:4" x14ac:dyDescent="0.25">
      <c r="A26" s="35" t="s">
        <v>136</v>
      </c>
      <c r="B26" s="36">
        <f>B4+B5+B6+B17+B18+B20</f>
        <v>199302</v>
      </c>
      <c r="D26" s="36"/>
    </row>
    <row r="27" spans="1:4" x14ac:dyDescent="0.25">
      <c r="A27" s="27" t="s">
        <v>112</v>
      </c>
      <c r="B27" s="11">
        <f>B29-B28</f>
        <v>204102</v>
      </c>
      <c r="D27" s="11"/>
    </row>
    <row r="28" spans="1:4" x14ac:dyDescent="0.25">
      <c r="A28" s="27" t="s">
        <v>52</v>
      </c>
      <c r="B28" s="13">
        <f>B8+B19+B21</f>
        <v>20104</v>
      </c>
      <c r="D28" s="13"/>
    </row>
    <row r="29" spans="1:4" x14ac:dyDescent="0.25">
      <c r="A29" s="27" t="s">
        <v>55</v>
      </c>
      <c r="B29" s="11">
        <f>SUM(B4:B22)</f>
        <v>224206</v>
      </c>
      <c r="D29" s="11"/>
    </row>
    <row r="30" spans="1:4" x14ac:dyDescent="0.25">
      <c r="A30" s="27"/>
      <c r="B30" s="11"/>
    </row>
    <row r="31" spans="1:4" x14ac:dyDescent="0.25">
      <c r="A31" s="27"/>
      <c r="B31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5A7-A877-4403-865B-A11B994DADF9}">
  <dimension ref="A1:D66"/>
  <sheetViews>
    <sheetView topLeftCell="A25" workbookViewId="0">
      <selection activeCell="B10" sqref="B10"/>
    </sheetView>
  </sheetViews>
  <sheetFormatPr defaultRowHeight="15" x14ac:dyDescent="0.25"/>
  <cols>
    <col min="1" max="1" width="30.5703125" customWidth="1"/>
    <col min="2" max="2" width="18.7109375" customWidth="1"/>
    <col min="3" max="3" width="27.140625" customWidth="1"/>
  </cols>
  <sheetData>
    <row r="1" spans="1:3" x14ac:dyDescent="0.25">
      <c r="A1" s="8" t="s">
        <v>8</v>
      </c>
      <c r="B1" s="9"/>
      <c r="C1" s="1"/>
    </row>
    <row r="2" spans="1:3" x14ac:dyDescent="0.25">
      <c r="A2" t="s">
        <v>9</v>
      </c>
      <c r="B2" s="11">
        <v>250</v>
      </c>
      <c r="C2" t="s">
        <v>10</v>
      </c>
    </row>
    <row r="3" spans="1:3" x14ac:dyDescent="0.25">
      <c r="A3" t="s">
        <v>11</v>
      </c>
      <c r="B3" s="11">
        <v>250</v>
      </c>
      <c r="C3" t="s">
        <v>12</v>
      </c>
    </row>
    <row r="4" spans="1:3" x14ac:dyDescent="0.25">
      <c r="A4" t="s">
        <v>13</v>
      </c>
      <c r="B4" s="11">
        <v>1000</v>
      </c>
      <c r="C4" s="12" t="s">
        <v>118</v>
      </c>
    </row>
    <row r="5" spans="1:3" x14ac:dyDescent="0.25">
      <c r="A5" t="s">
        <v>14</v>
      </c>
      <c r="B5" s="11">
        <v>250</v>
      </c>
      <c r="C5" t="s">
        <v>15</v>
      </c>
    </row>
    <row r="6" spans="1:3" x14ac:dyDescent="0.25">
      <c r="B6" s="13">
        <v>1000</v>
      </c>
      <c r="C6" s="14" t="s">
        <v>16</v>
      </c>
    </row>
    <row r="7" spans="1:3" x14ac:dyDescent="0.25">
      <c r="A7" t="s">
        <v>17</v>
      </c>
      <c r="B7" s="44">
        <v>17000</v>
      </c>
      <c r="C7" t="s">
        <v>119</v>
      </c>
    </row>
    <row r="8" spans="1:3" x14ac:dyDescent="0.25">
      <c r="A8" t="s">
        <v>18</v>
      </c>
      <c r="B8" s="44">
        <v>9200</v>
      </c>
      <c r="C8" t="s">
        <v>120</v>
      </c>
    </row>
    <row r="9" spans="1:3" x14ac:dyDescent="0.25">
      <c r="B9" s="11">
        <v>5000</v>
      </c>
      <c r="C9" t="s">
        <v>134</v>
      </c>
    </row>
    <row r="10" spans="1:3" x14ac:dyDescent="0.25">
      <c r="B10" s="11"/>
    </row>
    <row r="11" spans="1:3" x14ac:dyDescent="0.25">
      <c r="A11" s="8" t="s">
        <v>19</v>
      </c>
      <c r="B11" s="15"/>
      <c r="C11" s="1"/>
    </row>
    <row r="12" spans="1:3" x14ac:dyDescent="0.25">
      <c r="A12" t="s">
        <v>20</v>
      </c>
      <c r="B12" s="11">
        <v>2500</v>
      </c>
      <c r="C12" t="s">
        <v>21</v>
      </c>
    </row>
    <row r="13" spans="1:3" x14ac:dyDescent="0.25">
      <c r="B13" s="11">
        <v>500</v>
      </c>
      <c r="C13" t="s">
        <v>105</v>
      </c>
    </row>
    <row r="14" spans="1:3" x14ac:dyDescent="0.25">
      <c r="B14" s="11">
        <v>500</v>
      </c>
      <c r="C14" t="s">
        <v>96</v>
      </c>
    </row>
    <row r="15" spans="1:3" x14ac:dyDescent="0.25">
      <c r="A15" t="s">
        <v>22</v>
      </c>
      <c r="B15" s="44">
        <v>1500</v>
      </c>
      <c r="C15" t="s">
        <v>23</v>
      </c>
    </row>
    <row r="16" spans="1:3" x14ac:dyDescent="0.25">
      <c r="B16" s="11">
        <v>2000</v>
      </c>
      <c r="C16" t="s">
        <v>95</v>
      </c>
    </row>
    <row r="17" spans="1:4" x14ac:dyDescent="0.25">
      <c r="B17" s="11">
        <v>500</v>
      </c>
      <c r="C17" t="s">
        <v>97</v>
      </c>
    </row>
    <row r="18" spans="1:4" x14ac:dyDescent="0.25">
      <c r="B18" s="11"/>
    </row>
    <row r="19" spans="1:4" x14ac:dyDescent="0.25">
      <c r="A19" t="s">
        <v>24</v>
      </c>
      <c r="B19" s="23">
        <v>500</v>
      </c>
      <c r="C19" t="s">
        <v>98</v>
      </c>
    </row>
    <row r="20" spans="1:4" x14ac:dyDescent="0.25">
      <c r="B20" s="13">
        <v>2000</v>
      </c>
      <c r="C20" t="s">
        <v>57</v>
      </c>
    </row>
    <row r="21" spans="1:4" x14ac:dyDescent="0.25">
      <c r="B21" s="13">
        <v>10000</v>
      </c>
      <c r="C21" t="s">
        <v>25</v>
      </c>
    </row>
    <row r="22" spans="1:4" x14ac:dyDescent="0.25">
      <c r="A22" t="s">
        <v>26</v>
      </c>
      <c r="B22" s="11"/>
    </row>
    <row r="23" spans="1:4" x14ac:dyDescent="0.25">
      <c r="B23" s="11">
        <v>250</v>
      </c>
      <c r="C23" t="s">
        <v>99</v>
      </c>
    </row>
    <row r="24" spans="1:4" x14ac:dyDescent="0.25">
      <c r="B24" s="11">
        <v>500</v>
      </c>
      <c r="C24" t="s">
        <v>100</v>
      </c>
    </row>
    <row r="25" spans="1:4" x14ac:dyDescent="0.25">
      <c r="A25" t="s">
        <v>27</v>
      </c>
      <c r="B25" s="11">
        <v>5000</v>
      </c>
      <c r="C25" t="s">
        <v>132</v>
      </c>
    </row>
    <row r="26" spans="1:4" x14ac:dyDescent="0.25">
      <c r="A26" t="s">
        <v>28</v>
      </c>
      <c r="B26" s="11">
        <v>200</v>
      </c>
      <c r="C26" t="s">
        <v>29</v>
      </c>
    </row>
    <row r="27" spans="1:4" x14ac:dyDescent="0.25">
      <c r="B27" s="11"/>
    </row>
    <row r="28" spans="1:4" x14ac:dyDescent="0.25">
      <c r="B28" s="11"/>
    </row>
    <row r="29" spans="1:4" x14ac:dyDescent="0.25">
      <c r="A29" s="8" t="s">
        <v>30</v>
      </c>
      <c r="B29" s="15"/>
      <c r="C29" s="1"/>
    </row>
    <row r="30" spans="1:4" x14ac:dyDescent="0.25">
      <c r="A30" t="s">
        <v>31</v>
      </c>
      <c r="B30" s="11">
        <v>10000</v>
      </c>
      <c r="C30" t="s">
        <v>107</v>
      </c>
      <c r="D30" t="s">
        <v>108</v>
      </c>
    </row>
    <row r="31" spans="1:4" x14ac:dyDescent="0.25">
      <c r="A31" t="s">
        <v>101</v>
      </c>
      <c r="B31" s="11">
        <v>7500</v>
      </c>
      <c r="C31" t="s">
        <v>106</v>
      </c>
    </row>
    <row r="32" spans="1:4" x14ac:dyDescent="0.25">
      <c r="B32" s="11"/>
    </row>
    <row r="33" spans="1:4" x14ac:dyDescent="0.25">
      <c r="A33" s="8" t="s">
        <v>32</v>
      </c>
      <c r="B33" s="1"/>
      <c r="C33" s="1"/>
    </row>
    <row r="34" spans="1:4" x14ac:dyDescent="0.25">
      <c r="A34" t="s">
        <v>33</v>
      </c>
      <c r="B34" s="11">
        <v>0</v>
      </c>
    </row>
    <row r="35" spans="1:4" x14ac:dyDescent="0.25">
      <c r="A35" t="s">
        <v>34</v>
      </c>
      <c r="B35" s="11">
        <v>1000</v>
      </c>
      <c r="C35" t="s">
        <v>117</v>
      </c>
    </row>
    <row r="36" spans="1:4" x14ac:dyDescent="0.25">
      <c r="B36" s="11">
        <v>1000</v>
      </c>
      <c r="C36" t="s">
        <v>102</v>
      </c>
    </row>
    <row r="37" spans="1:4" x14ac:dyDescent="0.25">
      <c r="B37" s="11">
        <v>250</v>
      </c>
      <c r="C37" t="s">
        <v>103</v>
      </c>
    </row>
    <row r="38" spans="1:4" x14ac:dyDescent="0.25">
      <c r="A38" t="s">
        <v>35</v>
      </c>
      <c r="B38" s="11">
        <v>750</v>
      </c>
      <c r="C38" t="s">
        <v>36</v>
      </c>
    </row>
    <row r="39" spans="1:4" x14ac:dyDescent="0.25">
      <c r="B39" s="11">
        <v>100</v>
      </c>
      <c r="C39" t="s">
        <v>135</v>
      </c>
    </row>
    <row r="40" spans="1:4" x14ac:dyDescent="0.25">
      <c r="A40" t="s">
        <v>37</v>
      </c>
      <c r="B40" s="11">
        <v>0</v>
      </c>
    </row>
    <row r="41" spans="1:4" x14ac:dyDescent="0.25">
      <c r="A41" t="s">
        <v>38</v>
      </c>
      <c r="B41" s="11">
        <v>500</v>
      </c>
      <c r="C41" t="s">
        <v>39</v>
      </c>
    </row>
    <row r="42" spans="1:4" x14ac:dyDescent="0.25">
      <c r="A42" t="s">
        <v>40</v>
      </c>
      <c r="B42" s="11">
        <v>0</v>
      </c>
    </row>
    <row r="43" spans="1:4" x14ac:dyDescent="0.25">
      <c r="B43" s="11"/>
    </row>
    <row r="44" spans="1:4" x14ac:dyDescent="0.25">
      <c r="B44" s="11"/>
    </row>
    <row r="45" spans="1:4" x14ac:dyDescent="0.25">
      <c r="A45" s="8" t="s">
        <v>41</v>
      </c>
      <c r="B45" s="1"/>
      <c r="C45" s="1"/>
    </row>
    <row r="46" spans="1:4" x14ac:dyDescent="0.25">
      <c r="A46" t="s">
        <v>42</v>
      </c>
      <c r="B46" s="11">
        <v>1000</v>
      </c>
      <c r="C46" t="s">
        <v>43</v>
      </c>
      <c r="D46" t="s">
        <v>127</v>
      </c>
    </row>
    <row r="47" spans="1:4" x14ac:dyDescent="0.25">
      <c r="A47" t="s">
        <v>44</v>
      </c>
      <c r="B47" s="11">
        <v>0</v>
      </c>
      <c r="C47" t="s">
        <v>45</v>
      </c>
    </row>
    <row r="48" spans="1:4" x14ac:dyDescent="0.25">
      <c r="A48" t="s">
        <v>46</v>
      </c>
      <c r="B48" s="11">
        <v>0</v>
      </c>
    </row>
    <row r="49" spans="1:3" x14ac:dyDescent="0.25">
      <c r="A49" t="s">
        <v>109</v>
      </c>
      <c r="B49" s="11">
        <v>150</v>
      </c>
      <c r="C49" t="s">
        <v>110</v>
      </c>
    </row>
    <row r="50" spans="1:3" x14ac:dyDescent="0.25">
      <c r="B50" s="11">
        <v>500</v>
      </c>
      <c r="C50" t="s">
        <v>111</v>
      </c>
    </row>
    <row r="51" spans="1:3" x14ac:dyDescent="0.25">
      <c r="A51" t="s">
        <v>47</v>
      </c>
      <c r="B51" s="13">
        <v>250</v>
      </c>
      <c r="C51" t="s">
        <v>48</v>
      </c>
    </row>
    <row r="52" spans="1:3" x14ac:dyDescent="0.25">
      <c r="A52" t="s">
        <v>49</v>
      </c>
      <c r="B52" s="11">
        <v>7000</v>
      </c>
      <c r="C52" t="s">
        <v>50</v>
      </c>
    </row>
    <row r="53" spans="1:3" x14ac:dyDescent="0.25">
      <c r="B53" s="11">
        <v>500</v>
      </c>
      <c r="C53" t="s">
        <v>51</v>
      </c>
    </row>
    <row r="54" spans="1:3" x14ac:dyDescent="0.25">
      <c r="B54" s="11">
        <v>100</v>
      </c>
      <c r="C54" t="s">
        <v>125</v>
      </c>
    </row>
    <row r="55" spans="1:3" x14ac:dyDescent="0.25">
      <c r="B55" s="11"/>
    </row>
    <row r="56" spans="1:3" x14ac:dyDescent="0.25">
      <c r="A56" s="16"/>
      <c r="B56" s="17"/>
      <c r="C56" s="16"/>
    </row>
    <row r="57" spans="1:3" x14ac:dyDescent="0.25">
      <c r="A57" s="18" t="s">
        <v>52</v>
      </c>
      <c r="B57" s="13">
        <f>B21+B6+B51+B20</f>
        <v>13250</v>
      </c>
      <c r="C57" s="18"/>
    </row>
    <row r="58" spans="1:3" x14ac:dyDescent="0.25">
      <c r="A58" t="s">
        <v>53</v>
      </c>
      <c r="B58" s="11">
        <f>B60-B57-B59</f>
        <v>77250</v>
      </c>
      <c r="C58" s="11"/>
    </row>
    <row r="59" spans="1:3" x14ac:dyDescent="0.25">
      <c r="A59" t="s">
        <v>54</v>
      </c>
      <c r="B59" s="11">
        <v>0</v>
      </c>
      <c r="C59" s="11"/>
    </row>
    <row r="60" spans="1:3" x14ac:dyDescent="0.25">
      <c r="A60" s="16" t="s">
        <v>55</v>
      </c>
      <c r="B60" s="17">
        <f>SUM(B1:B54)</f>
        <v>90500</v>
      </c>
      <c r="C60" s="17"/>
    </row>
    <row r="61" spans="1:3" x14ac:dyDescent="0.25">
      <c r="A61" s="2" t="s">
        <v>56</v>
      </c>
      <c r="B61" s="19">
        <f>SUM(B57:B59)</f>
        <v>90500</v>
      </c>
      <c r="C61" s="19"/>
    </row>
    <row r="62" spans="1:3" x14ac:dyDescent="0.25">
      <c r="B62" s="11"/>
    </row>
    <row r="63" spans="1:3" x14ac:dyDescent="0.25">
      <c r="A63" s="20"/>
      <c r="B63" s="21"/>
      <c r="C63" s="21"/>
    </row>
    <row r="64" spans="1:3" x14ac:dyDescent="0.25">
      <c r="B64" s="11"/>
    </row>
    <row r="65" spans="1:3" x14ac:dyDescent="0.25">
      <c r="B65" s="11"/>
      <c r="C65" s="11"/>
    </row>
    <row r="66" spans="1:3" x14ac:dyDescent="0.25">
      <c r="A66" s="6"/>
      <c r="B66" s="22"/>
      <c r="C66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4DA0-7C98-4461-8BC2-97B80607FEB1}">
  <dimension ref="A1:C52"/>
  <sheetViews>
    <sheetView topLeftCell="A7" workbookViewId="0">
      <selection activeCell="C30" sqref="C30"/>
    </sheetView>
  </sheetViews>
  <sheetFormatPr defaultRowHeight="15" x14ac:dyDescent="0.25"/>
  <cols>
    <col min="1" max="1" width="39.140625" customWidth="1"/>
    <col min="2" max="2" width="17.85546875" customWidth="1"/>
  </cols>
  <sheetData>
    <row r="1" spans="1:2" x14ac:dyDescent="0.25">
      <c r="A1" s="25" t="s">
        <v>58</v>
      </c>
      <c r="B1" s="26">
        <v>2023</v>
      </c>
    </row>
    <row r="2" spans="1:2" x14ac:dyDescent="0.25">
      <c r="A2" s="27"/>
      <c r="B2" t="s">
        <v>59</v>
      </c>
    </row>
    <row r="3" spans="1:2" x14ac:dyDescent="0.25">
      <c r="A3" s="27"/>
    </row>
    <row r="4" spans="1:2" x14ac:dyDescent="0.25">
      <c r="A4" s="27"/>
      <c r="B4" s="11"/>
    </row>
    <row r="5" spans="1:2" x14ac:dyDescent="0.25">
      <c r="A5" s="27" t="s">
        <v>60</v>
      </c>
      <c r="B5" s="11">
        <v>3000</v>
      </c>
    </row>
    <row r="6" spans="1:2" x14ac:dyDescent="0.25">
      <c r="A6" s="27"/>
      <c r="B6" s="11">
        <v>600</v>
      </c>
    </row>
    <row r="7" spans="1:2" x14ac:dyDescent="0.25">
      <c r="A7" s="27"/>
      <c r="B7" s="11"/>
    </row>
    <row r="8" spans="1:2" x14ac:dyDescent="0.25">
      <c r="A8" s="27" t="s">
        <v>61</v>
      </c>
      <c r="B8" s="11">
        <v>4000</v>
      </c>
    </row>
    <row r="9" spans="1:2" x14ac:dyDescent="0.25">
      <c r="A9" s="27" t="s">
        <v>62</v>
      </c>
      <c r="B9" s="11">
        <v>400</v>
      </c>
    </row>
    <row r="10" spans="1:2" x14ac:dyDescent="0.25">
      <c r="A10" s="27"/>
      <c r="B10" s="11"/>
    </row>
    <row r="11" spans="1:2" x14ac:dyDescent="0.25">
      <c r="A11" s="27" t="s">
        <v>63</v>
      </c>
      <c r="B11" s="11">
        <v>1000</v>
      </c>
    </row>
    <row r="12" spans="1:2" x14ac:dyDescent="0.25">
      <c r="A12" s="27"/>
      <c r="B12" s="11"/>
    </row>
    <row r="13" spans="1:2" x14ac:dyDescent="0.25">
      <c r="A13" s="27" t="s">
        <v>64</v>
      </c>
      <c r="B13" s="11">
        <v>150</v>
      </c>
    </row>
    <row r="14" spans="1:2" x14ac:dyDescent="0.25">
      <c r="A14" s="27"/>
      <c r="B14" s="11"/>
    </row>
    <row r="15" spans="1:2" x14ac:dyDescent="0.25">
      <c r="A15" s="27" t="s">
        <v>65</v>
      </c>
      <c r="B15" s="13">
        <v>2500</v>
      </c>
    </row>
    <row r="16" spans="1:2" x14ac:dyDescent="0.25">
      <c r="A16" s="27" t="s">
        <v>66</v>
      </c>
      <c r="B16" s="13">
        <v>400</v>
      </c>
    </row>
    <row r="17" spans="1:3" x14ac:dyDescent="0.25">
      <c r="A17" s="27"/>
      <c r="B17" s="11"/>
    </row>
    <row r="18" spans="1:3" x14ac:dyDescent="0.25">
      <c r="A18" s="27" t="s">
        <v>67</v>
      </c>
      <c r="B18" s="13">
        <v>600</v>
      </c>
    </row>
    <row r="19" spans="1:3" x14ac:dyDescent="0.25">
      <c r="A19" s="27" t="s">
        <v>122</v>
      </c>
      <c r="B19" s="13">
        <v>150</v>
      </c>
    </row>
    <row r="20" spans="1:3" x14ac:dyDescent="0.25">
      <c r="A20" s="46" t="s">
        <v>121</v>
      </c>
      <c r="B20" s="47">
        <v>500</v>
      </c>
    </row>
    <row r="21" spans="1:3" x14ac:dyDescent="0.25">
      <c r="A21" s="27" t="s">
        <v>123</v>
      </c>
      <c r="B21" s="11">
        <v>300</v>
      </c>
      <c r="C21" t="s">
        <v>124</v>
      </c>
    </row>
    <row r="22" spans="1:3" x14ac:dyDescent="0.25">
      <c r="A22" s="27" t="s">
        <v>126</v>
      </c>
      <c r="B22" s="11">
        <v>500</v>
      </c>
    </row>
    <row r="23" spans="1:3" x14ac:dyDescent="0.25">
      <c r="A23" s="27"/>
      <c r="B23" s="11"/>
    </row>
    <row r="24" spans="1:3" x14ac:dyDescent="0.25">
      <c r="A24" s="27" t="s">
        <v>68</v>
      </c>
      <c r="B24" s="13">
        <v>3000</v>
      </c>
    </row>
    <row r="25" spans="1:3" x14ac:dyDescent="0.25">
      <c r="A25" s="27" t="s">
        <v>69</v>
      </c>
      <c r="B25" s="13">
        <v>100</v>
      </c>
    </row>
    <row r="26" spans="1:3" x14ac:dyDescent="0.25">
      <c r="A26" s="27" t="s">
        <v>70</v>
      </c>
      <c r="B26" s="13">
        <v>250</v>
      </c>
    </row>
    <row r="27" spans="1:3" x14ac:dyDescent="0.25">
      <c r="A27" s="27" t="s">
        <v>71</v>
      </c>
      <c r="B27" s="13">
        <v>50</v>
      </c>
    </row>
    <row r="28" spans="1:3" x14ac:dyDescent="0.25">
      <c r="A28" s="27"/>
      <c r="B28" s="11"/>
    </row>
    <row r="29" spans="1:3" x14ac:dyDescent="0.25">
      <c r="A29" s="27" t="s">
        <v>72</v>
      </c>
      <c r="B29" s="13">
        <v>3000</v>
      </c>
      <c r="C29" t="s">
        <v>142</v>
      </c>
    </row>
    <row r="30" spans="1:3" x14ac:dyDescent="0.25">
      <c r="A30" s="27" t="s">
        <v>73</v>
      </c>
      <c r="B30" s="13">
        <v>1000</v>
      </c>
    </row>
    <row r="31" spans="1:3" x14ac:dyDescent="0.25">
      <c r="A31" s="27" t="s">
        <v>74</v>
      </c>
      <c r="B31" s="13">
        <v>1500</v>
      </c>
    </row>
    <row r="32" spans="1:3" x14ac:dyDescent="0.25">
      <c r="A32" s="27"/>
      <c r="B32" s="11"/>
    </row>
    <row r="33" spans="1:2" x14ac:dyDescent="0.25">
      <c r="A33" s="27" t="s">
        <v>75</v>
      </c>
      <c r="B33" s="11">
        <v>4000</v>
      </c>
    </row>
    <row r="34" spans="1:2" x14ac:dyDescent="0.25">
      <c r="A34" s="27" t="s">
        <v>76</v>
      </c>
      <c r="B34" s="13">
        <v>5000</v>
      </c>
    </row>
    <row r="35" spans="1:2" x14ac:dyDescent="0.25">
      <c r="A35" s="27"/>
      <c r="B35" s="11"/>
    </row>
    <row r="36" spans="1:2" x14ac:dyDescent="0.25">
      <c r="A36" s="27" t="s">
        <v>77</v>
      </c>
      <c r="B36" s="11"/>
    </row>
    <row r="37" spans="1:2" x14ac:dyDescent="0.25">
      <c r="A37" s="27"/>
      <c r="B37" s="11"/>
    </row>
    <row r="38" spans="1:2" x14ac:dyDescent="0.25">
      <c r="A38" s="27" t="s">
        <v>78</v>
      </c>
      <c r="B38" s="13">
        <v>2500</v>
      </c>
    </row>
    <row r="39" spans="1:2" x14ac:dyDescent="0.25">
      <c r="A39" s="27"/>
      <c r="B39" s="11"/>
    </row>
    <row r="40" spans="1:2" x14ac:dyDescent="0.25">
      <c r="A40" s="27" t="s">
        <v>79</v>
      </c>
      <c r="B40" s="11"/>
    </row>
    <row r="41" spans="1:2" x14ac:dyDescent="0.25">
      <c r="A41" s="27"/>
      <c r="B41" s="11"/>
    </row>
    <row r="42" spans="1:2" x14ac:dyDescent="0.25">
      <c r="A42" s="28" t="s">
        <v>52</v>
      </c>
      <c r="B42" s="29">
        <f>SUM(B15:B31)+B34+B38</f>
        <v>21350</v>
      </c>
    </row>
    <row r="43" spans="1:2" x14ac:dyDescent="0.25">
      <c r="A43" s="27" t="s">
        <v>53</v>
      </c>
      <c r="B43" s="11">
        <f>SUM(B5:B13)+B33</f>
        <v>13150</v>
      </c>
    </row>
    <row r="44" spans="1:2" x14ac:dyDescent="0.25">
      <c r="A44" s="27" t="s">
        <v>80</v>
      </c>
      <c r="B44" s="11">
        <f>B40</f>
        <v>0</v>
      </c>
    </row>
    <row r="45" spans="1:2" x14ac:dyDescent="0.25">
      <c r="A45" s="30" t="s">
        <v>55</v>
      </c>
      <c r="B45" s="17">
        <f>B42+B43+B44</f>
        <v>34500</v>
      </c>
    </row>
    <row r="46" spans="1:2" x14ac:dyDescent="0.25">
      <c r="A46" s="27" t="s">
        <v>81</v>
      </c>
      <c r="B46" s="11">
        <f>SUM(B5:B40)</f>
        <v>34500</v>
      </c>
    </row>
    <row r="47" spans="1:2" x14ac:dyDescent="0.25">
      <c r="A47" s="27"/>
      <c r="B47" s="11"/>
    </row>
    <row r="48" spans="1:2" x14ac:dyDescent="0.25">
      <c r="A48" s="27"/>
      <c r="B48" s="11"/>
    </row>
    <row r="49" spans="1:2" x14ac:dyDescent="0.25">
      <c r="A49" s="31" t="s">
        <v>82</v>
      </c>
      <c r="B49" s="32"/>
    </row>
    <row r="50" spans="1:2" x14ac:dyDescent="0.25">
      <c r="A50" s="27"/>
      <c r="B50" s="11">
        <f>SUM(B5:B34)+B38</f>
        <v>34500</v>
      </c>
    </row>
    <row r="51" spans="1:2" x14ac:dyDescent="0.25">
      <c r="A51" s="27"/>
      <c r="B51" s="11">
        <f>B40</f>
        <v>0</v>
      </c>
    </row>
    <row r="52" spans="1:2" x14ac:dyDescent="0.25">
      <c r="A52" s="28" t="s">
        <v>83</v>
      </c>
      <c r="B52" s="21">
        <f>B50+B51</f>
        <v>34500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begroting_totaal</vt:lpstr>
      <vt:lpstr>personeelskosten</vt:lpstr>
      <vt:lpstr>werkingsmiddelen</vt:lpstr>
      <vt:lpstr>kosten van ondersteunende aard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De Puysseleyr</dc:creator>
  <cp:lastModifiedBy>Exemplis</cp:lastModifiedBy>
  <dcterms:created xsi:type="dcterms:W3CDTF">2020-11-30T14:19:41Z</dcterms:created>
  <dcterms:modified xsi:type="dcterms:W3CDTF">2022-12-07T09:38:57Z</dcterms:modified>
</cp:coreProperties>
</file>